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patsmith\Desktop\Combined 3.2R03 updates\Other calculators to send out\"/>
    </mc:Choice>
  </mc:AlternateContent>
  <xr:revisionPtr revIDLastSave="0" documentId="13_ncr:1_{2D2AA2EF-27E3-4391-B788-44FB81B4EF8F}" xr6:coauthVersionLast="47" xr6:coauthVersionMax="47" xr10:uidLastSave="{00000000-0000-0000-0000-000000000000}"/>
  <bookViews>
    <workbookView xWindow="19090" yWindow="-110" windowWidth="38620" windowHeight="21100" activeTab="1" xr2:uid="{00000000-000D-0000-FFFF-FFFF00000000}"/>
  </bookViews>
  <sheets>
    <sheet name="Albedo + ET Calculator" sheetId="1" r:id="rId1"/>
    <sheet name="Reference and other Albedos" sheetId="2" r:id="rId2"/>
  </sheets>
  <definedNames>
    <definedName name="Albedo">Albedo_Table[Material]</definedName>
    <definedName name="_xlnm.Print_Area" localSheetId="0">'Albedo + ET Calculator'!$A$1:$Y$27</definedName>
  </definedNames>
  <calcPr calcId="191029" iterateDelta="1E-4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4" i="1" l="1"/>
  <c r="B25" i="1"/>
  <c r="C25" i="1"/>
  <c r="D25" i="1"/>
  <c r="E25" i="1"/>
  <c r="L25" i="1"/>
  <c r="K25" i="1"/>
  <c r="J25" i="1"/>
  <c r="I25" i="1"/>
  <c r="H25" i="1"/>
  <c r="G25" i="1"/>
  <c r="F25" i="1"/>
  <c r="R25" i="1"/>
  <c r="Q25" i="1"/>
  <c r="P25" i="1"/>
  <c r="O25" i="1"/>
  <c r="N25" i="1"/>
  <c r="T25" i="1"/>
  <c r="D26" i="1"/>
  <c r="M25" i="1"/>
  <c r="M24" i="1"/>
  <c r="C26" i="1"/>
  <c r="E26" i="1"/>
  <c r="F26" i="1"/>
  <c r="G26" i="1"/>
  <c r="H26" i="1"/>
  <c r="I26" i="1"/>
  <c r="B26" i="1"/>
  <c r="M26" i="1"/>
  <c r="V31" i="1"/>
  <c r="S26" i="1"/>
  <c r="S25" i="1"/>
  <c r="S24" i="1"/>
  <c r="U27" i="1"/>
  <c r="V33" i="1"/>
  <c r="V34" i="1"/>
  <c r="V35" i="1"/>
  <c r="V29" i="1"/>
  <c r="U24" i="1"/>
  <c r="X24" i="1"/>
  <c r="V24" i="1"/>
</calcChain>
</file>

<file path=xl/sharedStrings.xml><?xml version="1.0" encoding="utf-8"?>
<sst xmlns="http://schemas.openxmlformats.org/spreadsheetml/2006/main" count="206" uniqueCount="167">
  <si>
    <t>Mean Site Albedo</t>
  </si>
  <si>
    <t>Proposed</t>
  </si>
  <si>
    <t>Sand</t>
  </si>
  <si>
    <t>Black roofs</t>
  </si>
  <si>
    <t>Color Block - Tan</t>
  </si>
  <si>
    <t>White Marble Chips Covered</t>
  </si>
  <si>
    <t>Weathered Asphalt Driveway</t>
  </si>
  <si>
    <t>Pea Gravel Covered-White coated</t>
  </si>
  <si>
    <t>Gravel</t>
  </si>
  <si>
    <t>White Plaster</t>
  </si>
  <si>
    <t>Bright Aluminium</t>
  </si>
  <si>
    <t xml:space="preserve">White Coating </t>
  </si>
  <si>
    <t>Weathered Concreate</t>
  </si>
  <si>
    <t>Terra Cotta Tile</t>
  </si>
  <si>
    <t>Galvanized Steel</t>
  </si>
  <si>
    <t>Limestone</t>
  </si>
  <si>
    <t>Corrugated Iron</t>
  </si>
  <si>
    <t>Black Acrylic Paint</t>
  </si>
  <si>
    <t>New Concrete</t>
  </si>
  <si>
    <t>White Acrylic Paint</t>
  </si>
  <si>
    <t>Matted Alumiunum</t>
  </si>
  <si>
    <t xml:space="preserve">Albedo is the amount (percentage) of sunlight that is reflected by a particular surface. The term 'albedo' describes the proportion of incident radiation reflected by a system. </t>
  </si>
  <si>
    <t>Key:</t>
  </si>
  <si>
    <t>Instructions:</t>
  </si>
  <si>
    <t>Square Feet of Area</t>
  </si>
  <si>
    <t>Percent of Total Area</t>
  </si>
  <si>
    <t xml:space="preserve">A perfect reflector would have an albedo of 1 (100%), whereas a perfect absorber would have an albedo of 0 (0%). </t>
  </si>
  <si>
    <t>Appendix S-4f: Site Albedo and Evapotranspiration Calculator</t>
  </si>
  <si>
    <t>Turf</t>
  </si>
  <si>
    <t>Vegetation</t>
  </si>
  <si>
    <t>Site Evapotranspiration</t>
  </si>
  <si>
    <t>inches/storm event</t>
  </si>
  <si>
    <t>Grasses +
Shrubs</t>
  </si>
  <si>
    <t>Total Vegetation</t>
  </si>
  <si>
    <t>Total Hardscape</t>
  </si>
  <si>
    <t>Hardscape/Building</t>
  </si>
  <si>
    <t>ET Rates:</t>
  </si>
  <si>
    <t>Blue highlighted areas show constants or outputs calculated by the spreadsheet</t>
  </si>
  <si>
    <t>Yellow highlighted areas show required inputs</t>
  </si>
  <si>
    <t>Albedo of Tree Canopy</t>
  </si>
  <si>
    <t>Sheridan S, de Guzman EB, Eisenman DP, Sailor DJ, Parfrey J, Kalkstein LS. Increasing tree cover and high-albedo surfaces reduces heat-related ER visits in Los Angeles, CA. Int J Biometeorol. 2024 Aug;68(8):1603-1614. doi: 10.1007/s00484-024-02688-4. Epub 2024 Apr 29. PMID: 38684525; PMCID: PMC11282124.</t>
  </si>
  <si>
    <t>Remaining Event Volume</t>
  </si>
  <si>
    <t xml:space="preserve">**Tree cover area (for both deciduous and coniferous) is measured at anticipated size after 10 years. </t>
  </si>
  <si>
    <t>***Mature tree canopy area cannot be counted if it overlaps hardscape (i.e. a tree canopy that overlaps sidewalk or drive aisle is counted as hardscape only)</t>
  </si>
  <si>
    <t>**** The ET reductions are taken after the MIDS calculation and should be converted to acre inches and treated as a non-filtration BMP outside of the MIDS calculations to get a total volume reduction. (i.e. Total event size x acreage - MIDS filtration/volume BMPs reductions – ET calculator reductions = total volume managed on site)</t>
  </si>
  <si>
    <t>Stormwater BMP From MIDS *</t>
  </si>
  <si>
    <t>Deciduous Tree Canopy **/***</t>
  </si>
  <si>
    <t>Coniferous Tree Canopy **/***</t>
  </si>
  <si>
    <t>MIDS Total Event Volume</t>
  </si>
  <si>
    <t>MIDS reductions</t>
  </si>
  <si>
    <t>acre ft</t>
  </si>
  <si>
    <t>Compliant Albedo</t>
  </si>
  <si>
    <t>Event Size x Site Area</t>
  </si>
  <si>
    <t xml:space="preserve"> &lt; Input from MIDS summary "Performance Goal" reductions</t>
  </si>
  <si>
    <t>inches</t>
  </si>
  <si>
    <t>Name of Material</t>
  </si>
  <si>
    <t>MIDS Default Event Volume</t>
  </si>
  <si>
    <t>Total MIDS Performance Goal Volume Reduction + ET Calculation from this calculator</t>
  </si>
  <si>
    <t>ET reductions from this sheet</t>
  </si>
  <si>
    <t>Total Volume Reductions (MIDS + ET)</t>
  </si>
  <si>
    <t>Total % Volume Managed on site</t>
  </si>
  <si>
    <t>PROPOSED: Mean Site Albedo and Evapotranspiration after development</t>
  </si>
  <si>
    <t>2) Input the individual areas and listed albedo values for each separate material in the Hardscape/Building fields</t>
  </si>
  <si>
    <t>4) Input the evapotranspiration calculated from MIDS BMPs (outside of this calculator) into the "MIDS reductions" field.</t>
  </si>
  <si>
    <t xml:space="preserve">5) Use the "Total % Volume Managed On-site" percentage for the B3 Tracking tool's S2A requirement. </t>
  </si>
  <si>
    <t>Asphalt</t>
  </si>
  <si>
    <t>Slate</t>
  </si>
  <si>
    <t>CMU</t>
  </si>
  <si>
    <t>Painted Wood Panels - Light Color</t>
  </si>
  <si>
    <t>Painted Wood Panels - Dark Color</t>
  </si>
  <si>
    <t>Asphalt Shingles-Brown/Grey/Black</t>
  </si>
  <si>
    <t>Asphalt Shingles-Light Colors</t>
  </si>
  <si>
    <t>Black Single Ply Roofing</t>
  </si>
  <si>
    <t>New Concrete Slab</t>
  </si>
  <si>
    <t>Wood Mulch</t>
  </si>
  <si>
    <t>White Roof</t>
  </si>
  <si>
    <t>Pea Gravel or Roof Ballast - Light blend</t>
  </si>
  <si>
    <t>Pea Gravel or Roof Ballast - Dark blend</t>
  </si>
  <si>
    <t>Buff Brick or CMU</t>
  </si>
  <si>
    <t>Brown/Red Brick or CMU</t>
  </si>
  <si>
    <t>Polish Alumiunum or Chrome</t>
  </si>
  <si>
    <t>Bluestone</t>
  </si>
  <si>
    <t>Albedo of Hardscape/Building Surfaces</t>
  </si>
  <si>
    <t>Low Albedo</t>
  </si>
  <si>
    <t>High Albedo</t>
  </si>
  <si>
    <t>Material</t>
  </si>
  <si>
    <t>Albedo %</t>
  </si>
  <si>
    <t>1) Input the total horizontal (upward facing) surface area of the project site in ft2</t>
  </si>
  <si>
    <t>* Please note that ET from BMPs modeled in MIDS are calculated within MIDS but have a value of "0" in this calculator but they will still contribute to site albedo.</t>
  </si>
  <si>
    <t>B3 Guidelines - Version 3.2r3</t>
  </si>
  <si>
    <t>3) Input the site area (ft2) of each vegetation type in the vegetation Section</t>
  </si>
  <si>
    <t>Total Site Area (ft2)</t>
  </si>
  <si>
    <t>Albedo of Material</t>
  </si>
  <si>
    <t>Other (input name)</t>
  </si>
  <si>
    <t>General Albedo of Surfaces</t>
  </si>
  <si>
    <t>Specific Albedo of Surfaces</t>
  </si>
  <si>
    <t>Walls</t>
  </si>
  <si>
    <t>Roofs</t>
  </si>
  <si>
    <t>Ground surfaces</t>
  </si>
  <si>
    <t>Fresh Alphalt</t>
  </si>
  <si>
    <t>Burnt Adobe Block</t>
  </si>
  <si>
    <t>Asphalt Shingles-Woodbend</t>
  </si>
  <si>
    <t>Worn Asphalt</t>
  </si>
  <si>
    <t>Asphalt Shingles-Russet Blend</t>
  </si>
  <si>
    <t>Concreate Slab</t>
  </si>
  <si>
    <t>Color Block - Buff</t>
  </si>
  <si>
    <t>Asphalt Shingles-Frosted Red</t>
  </si>
  <si>
    <t>Crushed used Red Brick</t>
  </si>
  <si>
    <t>Color Block - Palo Verde</t>
  </si>
  <si>
    <t>Asphalt Shingles-Canyon Red</t>
  </si>
  <si>
    <t>Dessert Soil Natural</t>
  </si>
  <si>
    <t>Color Block - Adobe Red</t>
  </si>
  <si>
    <t>Asphalt Shingles-Snow White</t>
  </si>
  <si>
    <t>Colored CMUs-Coral</t>
  </si>
  <si>
    <t>Asphalt Shingles-White</t>
  </si>
  <si>
    <t>Wood</t>
  </si>
  <si>
    <t>Colored CMUs-Adobe Red</t>
  </si>
  <si>
    <t>Asphalt Shingles-Dark Mahogany</t>
  </si>
  <si>
    <t>Concrete</t>
  </si>
  <si>
    <t>Colored CMUs-Buff</t>
  </si>
  <si>
    <t>Asphalt Shingles-Clover Green</t>
  </si>
  <si>
    <t>Colored CMUs-Plain</t>
  </si>
  <si>
    <t>Red clay Tile</t>
  </si>
  <si>
    <t>Brown Scratch Brick</t>
  </si>
  <si>
    <t>Shake Cedar new unoiled</t>
  </si>
  <si>
    <t>Brown Ruffed Brick</t>
  </si>
  <si>
    <t>Shake Cedar new oiled</t>
  </si>
  <si>
    <t xml:space="preserve">Water </t>
  </si>
  <si>
    <t>Light Red Scratch Brick</t>
  </si>
  <si>
    <t>Pea Gravel Covered-Dark blend</t>
  </si>
  <si>
    <t>Brick and Stone</t>
  </si>
  <si>
    <t>Orange Ruffed Brick</t>
  </si>
  <si>
    <t>Pea Gravel Covered-Medium blend</t>
  </si>
  <si>
    <t>Buff Plain Brick</t>
  </si>
  <si>
    <t>Pea Gravel Covered-Light blend</t>
  </si>
  <si>
    <t>Painted Slump Block-Pearl White</t>
  </si>
  <si>
    <t>Painted Slump Block-White</t>
  </si>
  <si>
    <t>Painted Slump Block-Spansih White</t>
  </si>
  <si>
    <t>Mineral Chips Covered-White</t>
  </si>
  <si>
    <t>Painted Slump Block-Eggshell White</t>
  </si>
  <si>
    <t>Polyurethane Foam-White Coated</t>
  </si>
  <si>
    <t>Bright Galvanized Iron</t>
  </si>
  <si>
    <t>Painted CMUs-Bone White</t>
  </si>
  <si>
    <t>Polyurethane Foam-Tan Coated</t>
  </si>
  <si>
    <t>Painted CMUs-Sea Schell Beige</t>
  </si>
  <si>
    <t>White Coated Smooth</t>
  </si>
  <si>
    <t>Painted CMUs-Pearl White</t>
  </si>
  <si>
    <t>Tarpaper</t>
  </si>
  <si>
    <t>Painted CMUs-Desert Sand</t>
  </si>
  <si>
    <t>Painted Stucco-Bone White</t>
  </si>
  <si>
    <t>Black Single Ply</t>
  </si>
  <si>
    <t>Painted Wood Panels- Avocado Green</t>
  </si>
  <si>
    <t>Slade</t>
  </si>
  <si>
    <t>Aluminium Coating</t>
  </si>
  <si>
    <t>Painted Wood Panels- Sand Dune</t>
  </si>
  <si>
    <t>Tar and Gravel</t>
  </si>
  <si>
    <t>Gray coating</t>
  </si>
  <si>
    <t xml:space="preserve"> </t>
  </si>
  <si>
    <t>Painted Wood Panels- Beige</t>
  </si>
  <si>
    <t>Blacking Coating</t>
  </si>
  <si>
    <t>Polish Silver</t>
  </si>
  <si>
    <t>Polish Alumiunum</t>
  </si>
  <si>
    <t>Plaster</t>
  </si>
  <si>
    <t>Polish Chrome</t>
  </si>
  <si>
    <t xml:space="preserve">White Gpysom </t>
  </si>
  <si>
    <t>Matted Chrome</t>
  </si>
  <si>
    <t xml:space="preserve">Alabaster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</si>
</sst>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;;;"/>
    <numFmt numFmtId="165" formatCode="0.0%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Verdana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1B1B1B"/>
      <name val="Consolas"/>
      <family val="2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8DB4E2"/>
        <bgColor indexed="64"/>
      </patternFill>
    </fill>
    <fill>
      <patternFill patternType="solid">
        <fgColor rgb="FFFFEEBB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6" fillId="0" borderId="0"/>
    <xf numFmtId="9" fontId="9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4" fillId="0" borderId="0" xfId="0" applyFont="1" applyAlignment="1">
      <alignment vertical="center"/>
    </xf>
    <xf numFmtId="0" fontId="5" fillId="2" borderId="1" xfId="0" applyFont="1" applyFill="1" applyBorder="1"/>
    <xf numFmtId="0" fontId="7" fillId="0" borderId="0" xfId="1" applyFont="1" applyAlignment="1">
      <alignment vertical="top"/>
    </xf>
    <xf numFmtId="0" fontId="5" fillId="3" borderId="1" xfId="0" applyFont="1" applyFill="1" applyBorder="1"/>
    <xf numFmtId="0" fontId="5" fillId="0" borderId="0" xfId="0" applyFont="1"/>
    <xf numFmtId="164" fontId="0" fillId="0" borderId="0" xfId="0" applyNumberFormat="1"/>
    <xf numFmtId="0" fontId="0" fillId="0" borderId="0" xfId="0" applyAlignment="1">
      <alignment horizontal="center"/>
    </xf>
    <xf numFmtId="9" fontId="0" fillId="0" borderId="0" xfId="2" applyFont="1"/>
    <xf numFmtId="0" fontId="0" fillId="0" borderId="5" xfId="0" applyBorder="1"/>
    <xf numFmtId="0" fontId="0" fillId="0" borderId="6" xfId="0" applyBorder="1"/>
    <xf numFmtId="0" fontId="0" fillId="3" borderId="13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9" fontId="0" fillId="4" borderId="14" xfId="2" applyFont="1" applyFill="1" applyBorder="1" applyAlignment="1">
      <alignment horizontal="center" vertical="center"/>
    </xf>
    <xf numFmtId="9" fontId="0" fillId="4" borderId="10" xfId="2" applyFont="1" applyFill="1" applyBorder="1" applyAlignment="1">
      <alignment horizontal="center" vertical="center"/>
    </xf>
    <xf numFmtId="9" fontId="0" fillId="4" borderId="8" xfId="2" applyFont="1" applyFill="1" applyBorder="1" applyAlignment="1">
      <alignment horizontal="center" vertical="center"/>
    </xf>
    <xf numFmtId="9" fontId="1" fillId="4" borderId="20" xfId="2" applyFont="1" applyFill="1" applyBorder="1" applyAlignment="1">
      <alignment horizontal="center"/>
    </xf>
    <xf numFmtId="0" fontId="0" fillId="4" borderId="9" xfId="0" applyFill="1" applyBorder="1"/>
    <xf numFmtId="0" fontId="0" fillId="4" borderId="10" xfId="0" applyFill="1" applyBorder="1"/>
    <xf numFmtId="0" fontId="0" fillId="0" borderId="12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6" xfId="0" applyBorder="1"/>
    <xf numFmtId="0" fontId="0" fillId="3" borderId="2" xfId="0" applyFill="1" applyBorder="1"/>
    <xf numFmtId="0" fontId="0" fillId="0" borderId="2" xfId="0" applyBorder="1"/>
    <xf numFmtId="0" fontId="0" fillId="2" borderId="2" xfId="0" applyFill="1" applyBorder="1"/>
    <xf numFmtId="0" fontId="0" fillId="5" borderId="0" xfId="0" applyFill="1"/>
    <xf numFmtId="2" fontId="0" fillId="2" borderId="22" xfId="0" applyNumberFormat="1" applyFill="1" applyBorder="1" applyAlignment="1">
      <alignment horizontal="right" vertical="center"/>
    </xf>
    <xf numFmtId="2" fontId="0" fillId="2" borderId="11" xfId="0" applyNumberFormat="1" applyFill="1" applyBorder="1" applyAlignment="1">
      <alignment horizontal="right" vertical="center"/>
    </xf>
    <xf numFmtId="9" fontId="1" fillId="4" borderId="11" xfId="2" applyFont="1" applyFill="1" applyBorder="1" applyAlignment="1">
      <alignment horizontal="center" vertical="center"/>
    </xf>
    <xf numFmtId="9" fontId="0" fillId="4" borderId="15" xfId="2" applyFont="1" applyFill="1" applyBorder="1" applyAlignment="1">
      <alignment horizontal="center" vertical="center"/>
    </xf>
    <xf numFmtId="9" fontId="0" fillId="4" borderId="6" xfId="2" applyFont="1" applyFill="1" applyBorder="1" applyAlignment="1">
      <alignment horizontal="center" vertical="center"/>
    </xf>
    <xf numFmtId="9" fontId="0" fillId="4" borderId="7" xfId="2" applyFont="1" applyFill="1" applyBorder="1" applyAlignment="1">
      <alignment horizontal="center" vertical="center"/>
    </xf>
    <xf numFmtId="0" fontId="1" fillId="4" borderId="2" xfId="0" applyFont="1" applyFill="1" applyBorder="1"/>
    <xf numFmtId="0" fontId="1" fillId="4" borderId="18" xfId="0" applyFont="1" applyFill="1" applyBorder="1"/>
    <xf numFmtId="0" fontId="1" fillId="4" borderId="13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right"/>
    </xf>
    <xf numFmtId="165" fontId="0" fillId="2" borderId="23" xfId="0" applyNumberFormat="1" applyFill="1" applyBorder="1" applyAlignment="1">
      <alignment horizontal="center"/>
    </xf>
    <xf numFmtId="2" fontId="0" fillId="2" borderId="24" xfId="0" applyNumberFormat="1" applyFill="1" applyBorder="1" applyAlignment="1">
      <alignment horizontal="center" vertical="center"/>
    </xf>
    <xf numFmtId="0" fontId="11" fillId="5" borderId="0" xfId="0" applyFont="1" applyFill="1"/>
    <xf numFmtId="9" fontId="0" fillId="0" borderId="0" xfId="2" applyFont="1" applyFill="1"/>
    <xf numFmtId="9" fontId="0" fillId="5" borderId="25" xfId="2" applyFont="1" applyFill="1" applyBorder="1"/>
    <xf numFmtId="9" fontId="0" fillId="5" borderId="26" xfId="2" applyFont="1" applyFill="1" applyBorder="1"/>
    <xf numFmtId="9" fontId="0" fillId="5" borderId="27" xfId="2" applyFont="1" applyFill="1" applyBorder="1"/>
    <xf numFmtId="0" fontId="0" fillId="5" borderId="25" xfId="0" applyFill="1" applyBorder="1"/>
    <xf numFmtId="0" fontId="0" fillId="5" borderId="26" xfId="0" applyFill="1" applyBorder="1"/>
    <xf numFmtId="0" fontId="1" fillId="5" borderId="28" xfId="0" applyFont="1" applyFill="1" applyBorder="1"/>
    <xf numFmtId="9" fontId="1" fillId="5" borderId="28" xfId="2" applyFont="1" applyFill="1" applyBorder="1" applyAlignment="1">
      <alignment horizontal="right"/>
    </xf>
    <xf numFmtId="0" fontId="0" fillId="5" borderId="27" xfId="0" applyFill="1" applyBorder="1"/>
    <xf numFmtId="0" fontId="0" fillId="3" borderId="5" xfId="0" applyFill="1" applyBorder="1" applyAlignment="1">
      <alignment wrapText="1"/>
    </xf>
    <xf numFmtId="9" fontId="0" fillId="2" borderId="0" xfId="2" applyFont="1" applyFill="1" applyBorder="1" applyAlignment="1">
      <alignment horizontal="center" vertical="center"/>
    </xf>
    <xf numFmtId="9" fontId="0" fillId="2" borderId="15" xfId="2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9" fontId="0" fillId="2" borderId="5" xfId="2" applyFont="1" applyFill="1" applyBorder="1" applyAlignment="1">
      <alignment horizontal="center" vertical="center"/>
    </xf>
    <xf numFmtId="9" fontId="0" fillId="3" borderId="9" xfId="2" applyFont="1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9" fontId="0" fillId="3" borderId="14" xfId="2" applyFont="1" applyFill="1" applyBorder="1" applyAlignment="1">
      <alignment horizontal="center" vertical="center"/>
    </xf>
    <xf numFmtId="9" fontId="0" fillId="2" borderId="9" xfId="2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0" borderId="2" xfId="0" applyFont="1" applyBorder="1"/>
    <xf numFmtId="9" fontId="1" fillId="2" borderId="20" xfId="2" applyFont="1" applyFill="1" applyBorder="1"/>
    <xf numFmtId="0" fontId="0" fillId="3" borderId="3" xfId="0" applyFill="1" applyBorder="1" applyAlignment="1">
      <alignment wrapText="1"/>
    </xf>
    <xf numFmtId="0" fontId="1" fillId="2" borderId="11" xfId="0" applyFont="1" applyFill="1" applyBorder="1" applyAlignment="1">
      <alignment horizontal="center"/>
    </xf>
    <xf numFmtId="0" fontId="12" fillId="5" borderId="0" xfId="0" applyFont="1" applyFill="1" applyAlignment="1">
      <alignment horizontal="left" vertical="top" wrapText="1" indent="4"/>
    </xf>
    <xf numFmtId="0" fontId="1" fillId="0" borderId="12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2" fillId="5" borderId="0" xfId="0" applyFont="1" applyFill="1" applyAlignment="1">
      <alignment horizontal="left" vertical="top"/>
    </xf>
    <xf numFmtId="0" fontId="12" fillId="5" borderId="0" xfId="0" applyFont="1" applyFill="1" applyAlignment="1">
      <alignment horizontal="left" vertical="top" wrapText="1"/>
    </xf>
    <xf numFmtId="0" fontId="1" fillId="0" borderId="16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8" fillId="5" borderId="16" xfId="0" applyFont="1" applyFill="1" applyBorder="1" applyAlignment="1">
      <alignment horizontal="center"/>
    </xf>
    <xf numFmtId="0" fontId="8" fillId="5" borderId="17" xfId="0" applyFont="1" applyFill="1" applyBorder="1" applyAlignment="1">
      <alignment horizontal="center"/>
    </xf>
    <xf numFmtId="0" fontId="8" fillId="5" borderId="29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6" borderId="16" xfId="0" applyFont="1" applyFill="1" applyBorder="1" applyAlignment="1">
      <alignment horizontal="center"/>
    </xf>
    <xf numFmtId="0" fontId="8" fillId="6" borderId="17" xfId="0" applyFont="1" applyFill="1" applyBorder="1" applyAlignment="1">
      <alignment horizontal="center"/>
    </xf>
    <xf numFmtId="0" fontId="8" fillId="6" borderId="18" xfId="0" applyFont="1" applyFill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2" fillId="5" borderId="0" xfId="0" applyFont="1" applyFill="1" applyAlignment="1">
      <alignment horizontal="left" vertical="top" indent="4"/>
    </xf>
    <xf numFmtId="0" fontId="10" fillId="0" borderId="0" xfId="0" applyFont="1" applyAlignment="1">
      <alignment horizontal="left" wrapText="1"/>
    </xf>
  </cellXfs>
  <cellStyles count="3">
    <cellStyle name="Normal" xfId="0" builtinId="0"/>
    <cellStyle name="Normal_Sheet2" xfId="1" xr:uid="{00000000-0005-0000-0000-000001000000}"/>
    <cellStyle name="Percent" xfId="2" builtinId="5"/>
  </cellStyles>
  <dxfs count="8"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colors>
    <mruColors>
      <color rgb="FF8DB4E2"/>
      <color rgb="FFFFEEBB"/>
      <color rgb="FFFF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Proposed</a:t>
            </a:r>
          </a:p>
          <a:p>
            <a:pPr>
              <a:defRPr/>
            </a:pPr>
            <a:r>
              <a:rPr lang="en-US"/>
              <a:t> Site Area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 w="19050">
              <a:solidFill>
                <a:schemeClr val="lt1"/>
              </a:solidFill>
            </a:ln>
            <a:effectLst/>
          </c:spPr>
          <c:invertIfNegative val="0"/>
          <c:cat>
            <c:strRef>
              <c:f>'Albedo + ET Calculator'!$B$23:$Q$23</c:f>
              <c:strCache>
                <c:ptCount val="16"/>
                <c:pt idx="0">
                  <c:v>Material</c:v>
                </c:pt>
                <c:pt idx="1">
                  <c:v>Material</c:v>
                </c:pt>
                <c:pt idx="2">
                  <c:v>Material</c:v>
                </c:pt>
                <c:pt idx="3">
                  <c:v>Material</c:v>
                </c:pt>
                <c:pt idx="4">
                  <c:v>Material</c:v>
                </c:pt>
                <c:pt idx="5">
                  <c:v>Material</c:v>
                </c:pt>
                <c:pt idx="6">
                  <c:v>Material</c:v>
                </c:pt>
                <c:pt idx="7">
                  <c:v>Material</c:v>
                </c:pt>
                <c:pt idx="8">
                  <c:v>Other (input name)</c:v>
                </c:pt>
                <c:pt idx="9">
                  <c:v>Other (input name)</c:v>
                </c:pt>
                <c:pt idx="10">
                  <c:v>Other (input name)</c:v>
                </c:pt>
                <c:pt idx="11">
                  <c:v>Total Hardscape</c:v>
                </c:pt>
                <c:pt idx="12">
                  <c:v>Turf</c:v>
                </c:pt>
                <c:pt idx="13">
                  <c:v>Deciduous Tree Canopy **/***</c:v>
                </c:pt>
                <c:pt idx="14">
                  <c:v>Coniferous Tree Canopy **/***</c:v>
                </c:pt>
                <c:pt idx="15">
                  <c:v>Grasses +
Shrubs</c:v>
                </c:pt>
              </c:strCache>
            </c:strRef>
          </c:cat>
          <c:val>
            <c:numRef>
              <c:f>'Albedo + ET Calculator'!$B$24:$Q$24</c:f>
              <c:numCache>
                <c:formatCode>General</c:formatCode>
                <c:ptCount val="16"/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34E2-EC43-8B42-23C5811F1A62}"/>
            </c:ext>
          </c:extLst>
        </c:ser>
        <c:ser>
          <c:idx val="1"/>
          <c:order val="1"/>
          <c:spPr>
            <a:solidFill>
              <a:schemeClr val="accent2"/>
            </a:solidFill>
            <a:ln w="19050">
              <a:solidFill>
                <a:schemeClr val="lt1"/>
              </a:solidFill>
            </a:ln>
            <a:effectLst/>
          </c:spPr>
          <c:invertIfNegative val="0"/>
          <c:cat>
            <c:strRef>
              <c:f>'Albedo + ET Calculator'!$B$23:$Q$23</c:f>
              <c:strCache>
                <c:ptCount val="16"/>
                <c:pt idx="0">
                  <c:v>Material</c:v>
                </c:pt>
                <c:pt idx="1">
                  <c:v>Material</c:v>
                </c:pt>
                <c:pt idx="2">
                  <c:v>Material</c:v>
                </c:pt>
                <c:pt idx="3">
                  <c:v>Material</c:v>
                </c:pt>
                <c:pt idx="4">
                  <c:v>Material</c:v>
                </c:pt>
                <c:pt idx="5">
                  <c:v>Material</c:v>
                </c:pt>
                <c:pt idx="6">
                  <c:v>Material</c:v>
                </c:pt>
                <c:pt idx="7">
                  <c:v>Material</c:v>
                </c:pt>
                <c:pt idx="8">
                  <c:v>Other (input name)</c:v>
                </c:pt>
                <c:pt idx="9">
                  <c:v>Other (input name)</c:v>
                </c:pt>
                <c:pt idx="10">
                  <c:v>Other (input name)</c:v>
                </c:pt>
                <c:pt idx="11">
                  <c:v>Total Hardscape</c:v>
                </c:pt>
                <c:pt idx="12">
                  <c:v>Turf</c:v>
                </c:pt>
                <c:pt idx="13">
                  <c:v>Deciduous Tree Canopy **/***</c:v>
                </c:pt>
                <c:pt idx="14">
                  <c:v>Coniferous Tree Canopy **/***</c:v>
                </c:pt>
                <c:pt idx="15">
                  <c:v>Grasses +
Shrubs</c:v>
                </c:pt>
              </c:strCache>
            </c:strRef>
          </c:cat>
          <c:val>
            <c:numRef>
              <c:f>'Albedo + ET Calculator'!$B$25:$Q$25</c:f>
              <c:numCache>
                <c:formatCode>0%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1-34E2-EC43-8B42-23C5811F1A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133121407"/>
        <c:axId val="844229727"/>
      </c:barChart>
      <c:catAx>
        <c:axId val="113312140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4229727"/>
        <c:crosses val="autoZero"/>
        <c:auto val="1"/>
        <c:lblAlgn val="ctr"/>
        <c:lblOffset val="100"/>
        <c:noMultiLvlLbl val="0"/>
      </c:catAx>
      <c:valAx>
        <c:axId val="8442297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31214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514398</xdr:colOff>
      <xdr:row>29</xdr:row>
      <xdr:rowOff>41735</xdr:rowOff>
    </xdr:from>
    <xdr:to>
      <xdr:col>19</xdr:col>
      <xdr:colOff>248449</xdr:colOff>
      <xdr:row>53</xdr:row>
      <xdr:rowOff>55022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148966C-F2EF-FE47-9177-B2DF85D815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DD90C9E-4307-4042-A9B0-2AA1FC8742EE}" name="Albedo_Table" displayName="Albedo_Table" ref="A37:B74" totalsRowShown="0" headerRowBorderDxfId="7" tableBorderDxfId="6">
  <autoFilter ref="A37:B74" xr:uid="{CDD90C9E-4307-4042-A9B0-2AA1FC8742EE}"/>
  <tableColumns count="2">
    <tableColumn id="1" xr3:uid="{3D30857D-1A7B-CA46-BDDB-31500599D292}" name="Material" dataDxfId="5"/>
    <tableColumn id="2" xr3:uid="{B0065879-605E-F14C-BB27-514F6D6B437B}" name="Albedo %" dataDxfId="4" dataCellStyle="Perc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4"/>
  <sheetViews>
    <sheetView topLeftCell="A9" zoomScale="89" zoomScaleNormal="60" workbookViewId="0">
      <selection activeCell="A51" sqref="A51"/>
    </sheetView>
  </sheetViews>
  <sheetFormatPr defaultColWidth="8.77734375" defaultRowHeight="14.4" x14ac:dyDescent="0.3"/>
  <cols>
    <col min="1" max="1" width="22" customWidth="1"/>
    <col min="2" max="2" width="9.44140625" customWidth="1"/>
    <col min="13" max="19" width="11.109375" customWidth="1"/>
    <col min="20" max="20" width="15.77734375" customWidth="1"/>
    <col min="21" max="21" width="29" customWidth="1"/>
    <col min="22" max="22" width="21.33203125" customWidth="1"/>
    <col min="23" max="23" width="6" customWidth="1"/>
    <col min="24" max="24" width="15.44140625" customWidth="1"/>
  </cols>
  <sheetData>
    <row r="1" spans="1:24" s="1" customFormat="1" ht="21" x14ac:dyDescent="0.4">
      <c r="A1" s="4" t="s">
        <v>27</v>
      </c>
    </row>
    <row r="2" spans="1:24" s="1" customFormat="1" ht="21" x14ac:dyDescent="0.4">
      <c r="A2" s="5" t="s">
        <v>89</v>
      </c>
    </row>
    <row r="3" spans="1:24" x14ac:dyDescent="0.3">
      <c r="A3" t="s">
        <v>21</v>
      </c>
    </row>
    <row r="4" spans="1:24" x14ac:dyDescent="0.3">
      <c r="A4" t="s">
        <v>26</v>
      </c>
    </row>
    <row r="6" spans="1:24" x14ac:dyDescent="0.3">
      <c r="A6" t="s">
        <v>22</v>
      </c>
      <c r="B6" s="6"/>
      <c r="C6" s="7" t="s">
        <v>37</v>
      </c>
    </row>
    <row r="7" spans="1:24" ht="13.95" customHeight="1" x14ac:dyDescent="0.3">
      <c r="B7" s="8"/>
      <c r="C7" s="7" t="s">
        <v>38</v>
      </c>
    </row>
    <row r="8" spans="1:24" ht="13.95" customHeight="1" x14ac:dyDescent="0.3">
      <c r="B8" s="9"/>
      <c r="C8" s="7"/>
    </row>
    <row r="9" spans="1:24" ht="18" x14ac:dyDescent="0.35">
      <c r="A9" s="44" t="s">
        <v>23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</row>
    <row r="10" spans="1:24" ht="15.6" x14ac:dyDescent="0.3">
      <c r="A10" s="73" t="s">
        <v>87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</row>
    <row r="11" spans="1:24" ht="15.6" x14ac:dyDescent="0.3">
      <c r="A11" s="73" t="s">
        <v>62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</row>
    <row r="12" spans="1:24" ht="15.6" x14ac:dyDescent="0.3">
      <c r="A12" s="72" t="s">
        <v>90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</row>
    <row r="13" spans="1:24" ht="15.6" x14ac:dyDescent="0.3">
      <c r="A13" s="87" t="s">
        <v>88</v>
      </c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</row>
    <row r="14" spans="1:24" ht="15.6" x14ac:dyDescent="0.3">
      <c r="A14" s="87" t="s">
        <v>42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</row>
    <row r="15" spans="1:24" ht="15.6" x14ac:dyDescent="0.3">
      <c r="A15" s="87" t="s">
        <v>43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</row>
    <row r="16" spans="1:24" ht="15.6" x14ac:dyDescent="0.3">
      <c r="A16" s="69" t="s">
        <v>44</v>
      </c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</row>
    <row r="17" spans="1:24" ht="15.6" x14ac:dyDescent="0.3">
      <c r="A17" s="72" t="s">
        <v>63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</row>
    <row r="18" spans="1:24" ht="15.6" x14ac:dyDescent="0.3">
      <c r="A18" s="72" t="s">
        <v>64</v>
      </c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</row>
    <row r="19" spans="1:24" x14ac:dyDescent="0.3">
      <c r="B19" s="12"/>
      <c r="C19" s="12"/>
    </row>
    <row r="20" spans="1:24" x14ac:dyDescent="0.3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U20" s="11"/>
    </row>
    <row r="21" spans="1:24" ht="21.6" thickBot="1" x14ac:dyDescent="0.45">
      <c r="A21" s="4" t="s">
        <v>61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U21" s="11"/>
    </row>
    <row r="22" spans="1:24" ht="16.2" thickBot="1" x14ac:dyDescent="0.35">
      <c r="B22" s="76" t="s">
        <v>35</v>
      </c>
      <c r="C22" s="77"/>
      <c r="D22" s="77"/>
      <c r="E22" s="77"/>
      <c r="F22" s="77"/>
      <c r="G22" s="77"/>
      <c r="H22" s="77"/>
      <c r="I22" s="77"/>
      <c r="J22" s="78"/>
      <c r="K22" s="78"/>
      <c r="L22" s="78"/>
      <c r="M22" s="79"/>
      <c r="N22" s="80" t="s">
        <v>29</v>
      </c>
      <c r="O22" s="81"/>
      <c r="P22" s="81"/>
      <c r="Q22" s="81"/>
      <c r="R22" s="81"/>
      <c r="S22" s="82"/>
      <c r="T22" s="70" t="s">
        <v>91</v>
      </c>
      <c r="U22" s="83" t="s">
        <v>1</v>
      </c>
      <c r="V22" s="84"/>
    </row>
    <row r="23" spans="1:24" ht="61.95" customHeight="1" thickBot="1" x14ac:dyDescent="0.35">
      <c r="A23" t="s">
        <v>55</v>
      </c>
      <c r="B23" s="54" t="s">
        <v>85</v>
      </c>
      <c r="C23" s="54" t="s">
        <v>85</v>
      </c>
      <c r="D23" s="54" t="s">
        <v>85</v>
      </c>
      <c r="E23" s="54" t="s">
        <v>85</v>
      </c>
      <c r="F23" s="54" t="s">
        <v>85</v>
      </c>
      <c r="G23" s="54" t="s">
        <v>85</v>
      </c>
      <c r="H23" s="54" t="s">
        <v>85</v>
      </c>
      <c r="I23" s="54" t="s">
        <v>85</v>
      </c>
      <c r="J23" s="67" t="s">
        <v>93</v>
      </c>
      <c r="K23" s="67" t="s">
        <v>93</v>
      </c>
      <c r="L23" s="67" t="s">
        <v>93</v>
      </c>
      <c r="M23" s="26" t="s">
        <v>34</v>
      </c>
      <c r="N23" s="23" t="s">
        <v>28</v>
      </c>
      <c r="O23" s="23" t="s">
        <v>46</v>
      </c>
      <c r="P23" s="23" t="s">
        <v>47</v>
      </c>
      <c r="Q23" s="24" t="s">
        <v>32</v>
      </c>
      <c r="R23" s="24" t="s">
        <v>45</v>
      </c>
      <c r="S23" s="25" t="s">
        <v>33</v>
      </c>
      <c r="T23" s="71"/>
      <c r="U23" s="85" t="s">
        <v>0</v>
      </c>
      <c r="V23" s="86"/>
      <c r="X23" s="2" t="s">
        <v>51</v>
      </c>
    </row>
    <row r="24" spans="1:24" x14ac:dyDescent="0.3">
      <c r="A24" t="s">
        <v>24</v>
      </c>
      <c r="B24" s="57"/>
      <c r="C24" s="61"/>
      <c r="D24" s="60"/>
      <c r="E24" s="61"/>
      <c r="F24" s="60"/>
      <c r="G24" s="61"/>
      <c r="H24" s="60"/>
      <c r="I24" s="57"/>
      <c r="J24" s="57"/>
      <c r="K24" s="57"/>
      <c r="L24" s="61"/>
      <c r="M24" s="64">
        <f>SUM(B24:L24)</f>
        <v>0</v>
      </c>
      <c r="N24" s="15"/>
      <c r="O24" s="15"/>
      <c r="P24" s="15"/>
      <c r="Q24" s="16"/>
      <c r="R24" s="16"/>
      <c r="S24" s="40">
        <f>SUM(N24:R24)</f>
        <v>0</v>
      </c>
      <c r="T24" s="68">
        <f>SUM(N24:R24,B24:L24)</f>
        <v>0</v>
      </c>
      <c r="U24" s="42">
        <f>SUMPRODUCT(B26:L26,B25:L25)+SUMPRODUCT(N25:R25,N26:R26)</f>
        <v>0</v>
      </c>
      <c r="V24" s="43">
        <f>IFERROR(SUMPRODUCT(B26:L26,B25:L25)+SUMPRODUCT(N25:R25,N26:R26),"")</f>
        <v>0</v>
      </c>
      <c r="X24" t="str">
        <f>IF(U24&gt;0.25,"Yes","No")</f>
        <v>No</v>
      </c>
    </row>
    <row r="25" spans="1:24" ht="15" thickBot="1" x14ac:dyDescent="0.35">
      <c r="A25" t="s">
        <v>25</v>
      </c>
      <c r="B25" s="58" t="str">
        <f>IFERROR(B24/$T$24,"")</f>
        <v/>
      </c>
      <c r="C25" s="56" t="str">
        <f t="shared" ref="C25:I25" si="0">IFERROR(C24/$T$24,"")</f>
        <v/>
      </c>
      <c r="D25" s="55" t="str">
        <f t="shared" si="0"/>
        <v/>
      </c>
      <c r="E25" s="56" t="str">
        <f t="shared" si="0"/>
        <v/>
      </c>
      <c r="F25" s="55" t="str">
        <f t="shared" si="0"/>
        <v/>
      </c>
      <c r="G25" s="56" t="str">
        <f t="shared" si="0"/>
        <v/>
      </c>
      <c r="H25" s="55" t="str">
        <f t="shared" si="0"/>
        <v/>
      </c>
      <c r="I25" s="58" t="str">
        <f t="shared" si="0"/>
        <v/>
      </c>
      <c r="J25" s="58" t="str">
        <f t="shared" ref="J25" si="1">IFERROR(J24/$T$24,"")</f>
        <v/>
      </c>
      <c r="K25" s="58" t="str">
        <f t="shared" ref="K25" si="2">IFERROR(K24/$T$24,"")</f>
        <v/>
      </c>
      <c r="L25" s="58" t="str">
        <f t="shared" ref="L25" si="3">IFERROR(L24/$T$24,"")</f>
        <v/>
      </c>
      <c r="M25" s="34">
        <f>SUM(B25:L25)</f>
        <v>0</v>
      </c>
      <c r="N25" s="35" t="str">
        <f>IFERROR(N24/$T$24," ")</f>
        <v xml:space="preserve"> </v>
      </c>
      <c r="O25" s="35" t="str">
        <f>IFERROR(O24/$T$24," ")</f>
        <v xml:space="preserve"> </v>
      </c>
      <c r="P25" s="35" t="str">
        <f>IFERROR(P24/$T$24," ")</f>
        <v xml:space="preserve"> </v>
      </c>
      <c r="Q25" s="36" t="str">
        <f>IFERROR(Q24/$T$24," ")</f>
        <v xml:space="preserve"> </v>
      </c>
      <c r="R25" s="37" t="str">
        <f>IFERROR(R24/$T$24,"")</f>
        <v/>
      </c>
      <c r="S25" s="34">
        <f>SUM(N25:R25)</f>
        <v>0</v>
      </c>
      <c r="T25" s="20">
        <f>SUM(B25:L25)+SUM(N25:R25)</f>
        <v>0</v>
      </c>
      <c r="U25" s="13"/>
      <c r="V25" s="14"/>
    </row>
    <row r="26" spans="1:24" ht="15" thickBot="1" x14ac:dyDescent="0.35">
      <c r="A26" t="s">
        <v>92</v>
      </c>
      <c r="B26" s="63" t="str">
        <f>IFERROR(VLOOKUP(B23,Albedo_Table[],2,FALSE),"")</f>
        <v/>
      </c>
      <c r="C26" s="63" t="str">
        <f>IFERROR(VLOOKUP(C23,Albedo_Table[],2,FALSE),"")</f>
        <v/>
      </c>
      <c r="D26" s="63" t="str">
        <f>IFERROR(VLOOKUP(D23,Albedo_Table[],2,FALSE),"")</f>
        <v/>
      </c>
      <c r="E26" s="63" t="str">
        <f>IFERROR(VLOOKUP(E23,Albedo_Table[],2,FALSE),"")</f>
        <v/>
      </c>
      <c r="F26" s="63" t="str">
        <f>IFERROR(VLOOKUP(F23,Albedo_Table[],2,FALSE),"")</f>
        <v/>
      </c>
      <c r="G26" s="63" t="str">
        <f>IFERROR(VLOOKUP(G23,Albedo_Table[],2,FALSE),"")</f>
        <v/>
      </c>
      <c r="H26" s="63" t="str">
        <f>IFERROR(VLOOKUP(H23,Albedo_Table[],2,FALSE),"")</f>
        <v/>
      </c>
      <c r="I26" s="63" t="str">
        <f>IFERROR(VLOOKUP(I23,Albedo_Table[],2,FALSE),"")</f>
        <v/>
      </c>
      <c r="J26" s="59"/>
      <c r="K26" s="59"/>
      <c r="L26" s="62"/>
      <c r="M26" s="17" t="str">
        <f>IFERROR(AVERAGE(B26:I26),"")</f>
        <v/>
      </c>
      <c r="N26" s="17">
        <v>0.28000000000000003</v>
      </c>
      <c r="O26" s="17">
        <v>0.4</v>
      </c>
      <c r="P26" s="17">
        <v>0.4</v>
      </c>
      <c r="Q26" s="18">
        <v>0.3</v>
      </c>
      <c r="R26" s="19">
        <v>0.3</v>
      </c>
      <c r="S26" s="17">
        <f>AVERAGE(N26:R26)</f>
        <v>0.33600000000000002</v>
      </c>
      <c r="U26" s="74" t="s">
        <v>30</v>
      </c>
      <c r="V26" s="75"/>
    </row>
    <row r="27" spans="1:24" ht="15" thickBot="1" x14ac:dyDescent="0.35">
      <c r="M27" s="65" t="s">
        <v>36</v>
      </c>
      <c r="N27" s="38">
        <v>0.1</v>
      </c>
      <c r="O27" s="38">
        <v>0.5</v>
      </c>
      <c r="P27" s="38">
        <v>0.5</v>
      </c>
      <c r="Q27" s="39">
        <v>0.3</v>
      </c>
      <c r="R27" s="39">
        <v>0</v>
      </c>
      <c r="U27" s="21">
        <f>SUMPRODUCT(N25:R25,N27:R27)</f>
        <v>0</v>
      </c>
      <c r="V27" s="22" t="s">
        <v>31</v>
      </c>
    </row>
    <row r="28" spans="1:24" ht="15" thickBot="1" x14ac:dyDescent="0.35">
      <c r="M28" s="2"/>
      <c r="N28" s="2"/>
      <c r="O28" s="2"/>
      <c r="P28" s="2"/>
      <c r="Q28" s="2"/>
      <c r="R28" s="2"/>
      <c r="U28" s="27" t="s">
        <v>56</v>
      </c>
      <c r="V28" s="28">
        <v>1.1000000000000001</v>
      </c>
      <c r="W28" t="s">
        <v>54</v>
      </c>
    </row>
    <row r="29" spans="1:24" ht="15" thickBot="1" x14ac:dyDescent="0.35">
      <c r="M29" s="2"/>
      <c r="N29" s="2"/>
      <c r="O29" s="2"/>
      <c r="P29" s="2"/>
      <c r="Q29" s="2"/>
      <c r="R29" s="2"/>
      <c r="U29" s="29" t="s">
        <v>41</v>
      </c>
      <c r="V29" s="30">
        <f>1.1-U27</f>
        <v>1.1000000000000001</v>
      </c>
      <c r="W29" t="s">
        <v>54</v>
      </c>
    </row>
    <row r="30" spans="1:24" ht="15" thickBot="1" x14ac:dyDescent="0.35">
      <c r="M30" s="2"/>
      <c r="N30" s="2"/>
      <c r="O30" s="2"/>
      <c r="P30" s="2"/>
      <c r="Q30" s="2"/>
      <c r="R30" s="2"/>
    </row>
    <row r="31" spans="1:24" x14ac:dyDescent="0.3">
      <c r="M31" s="2"/>
      <c r="N31" s="2"/>
      <c r="O31" s="2"/>
      <c r="P31" s="2"/>
      <c r="Q31" s="2"/>
      <c r="U31" s="2" t="s">
        <v>48</v>
      </c>
      <c r="V31" s="32">
        <f>(V28*12)*(T24/43560)</f>
        <v>0</v>
      </c>
      <c r="W31" t="s">
        <v>50</v>
      </c>
      <c r="X31" t="s">
        <v>52</v>
      </c>
    </row>
    <row r="32" spans="1:24" x14ac:dyDescent="0.3">
      <c r="U32" s="2" t="s">
        <v>49</v>
      </c>
      <c r="V32" s="41">
        <v>2.5</v>
      </c>
      <c r="W32" t="s">
        <v>50</v>
      </c>
      <c r="X32" t="s">
        <v>53</v>
      </c>
    </row>
    <row r="33" spans="1:24" x14ac:dyDescent="0.3">
      <c r="E33" s="2"/>
      <c r="U33" s="2" t="s">
        <v>58</v>
      </c>
      <c r="V33" s="33">
        <f>(U27*12)*(T24/43560)</f>
        <v>0</v>
      </c>
      <c r="W33" t="s">
        <v>50</v>
      </c>
    </row>
    <row r="34" spans="1:24" x14ac:dyDescent="0.3">
      <c r="E34" s="2"/>
      <c r="O34" s="2"/>
      <c r="U34" s="2" t="s">
        <v>59</v>
      </c>
      <c r="V34" s="33">
        <f>V32+V33</f>
        <v>2.5</v>
      </c>
      <c r="W34" t="s">
        <v>50</v>
      </c>
    </row>
    <row r="35" spans="1:24" ht="15" thickBot="1" x14ac:dyDescent="0.35">
      <c r="I35" s="45"/>
      <c r="J35" s="45"/>
      <c r="K35" s="45"/>
      <c r="L35" s="45"/>
      <c r="M35" s="45"/>
      <c r="U35" s="2" t="s">
        <v>60</v>
      </c>
      <c r="V35" s="66" t="str">
        <f>IFERROR((V34/V31),"")</f>
        <v/>
      </c>
      <c r="W35" t="s">
        <v>57</v>
      </c>
      <c r="X35" s="2"/>
    </row>
    <row r="36" spans="1:24" ht="18" x14ac:dyDescent="0.35">
      <c r="A36" s="44" t="s">
        <v>82</v>
      </c>
      <c r="B36" s="31"/>
      <c r="M36" s="45"/>
      <c r="R36" s="45"/>
    </row>
    <row r="37" spans="1:24" ht="15" thickBot="1" x14ac:dyDescent="0.35">
      <c r="A37" s="51" t="s">
        <v>85</v>
      </c>
      <c r="B37" s="52" t="s">
        <v>86</v>
      </c>
      <c r="I37" s="45"/>
      <c r="J37" s="45"/>
      <c r="K37" s="45"/>
      <c r="L37" s="45"/>
      <c r="M37" s="45"/>
      <c r="R37" s="45"/>
    </row>
    <row r="38" spans="1:24" x14ac:dyDescent="0.3">
      <c r="A38" s="50" t="s">
        <v>3</v>
      </c>
      <c r="B38" s="47">
        <v>0.05</v>
      </c>
      <c r="C38" t="s">
        <v>83</v>
      </c>
      <c r="I38" s="45"/>
      <c r="J38" s="45"/>
      <c r="K38" s="45"/>
      <c r="L38" s="45"/>
      <c r="M38" s="45"/>
      <c r="R38" s="45"/>
    </row>
    <row r="39" spans="1:24" x14ac:dyDescent="0.3">
      <c r="A39" s="49" t="s">
        <v>17</v>
      </c>
      <c r="B39" s="46">
        <v>0.05</v>
      </c>
      <c r="I39" s="45"/>
      <c r="J39" s="45"/>
      <c r="K39" s="45"/>
      <c r="L39" s="45"/>
      <c r="M39" s="45"/>
      <c r="R39" s="45"/>
    </row>
    <row r="40" spans="1:24" x14ac:dyDescent="0.3">
      <c r="A40" s="49" t="s">
        <v>65</v>
      </c>
      <c r="B40" s="46">
        <v>0.09</v>
      </c>
      <c r="I40" s="45"/>
      <c r="J40" s="45"/>
      <c r="K40" s="45"/>
      <c r="L40" s="45"/>
      <c r="M40" s="45"/>
    </row>
    <row r="41" spans="1:24" x14ac:dyDescent="0.3">
      <c r="A41" s="49" t="s">
        <v>72</v>
      </c>
      <c r="B41" s="46">
        <v>0.12</v>
      </c>
      <c r="I41" s="45"/>
      <c r="J41" s="45"/>
      <c r="K41" s="45"/>
      <c r="L41" s="45"/>
      <c r="M41" s="45"/>
    </row>
    <row r="42" spans="1:24" x14ac:dyDescent="0.3">
      <c r="A42" s="49" t="s">
        <v>16</v>
      </c>
      <c r="B42" s="46">
        <v>0.13</v>
      </c>
      <c r="I42" s="45"/>
      <c r="J42" s="45"/>
      <c r="K42" s="45"/>
      <c r="L42" s="45"/>
      <c r="M42" s="45"/>
    </row>
    <row r="43" spans="1:24" x14ac:dyDescent="0.3">
      <c r="A43" s="49" t="s">
        <v>70</v>
      </c>
      <c r="B43" s="46">
        <v>0.17</v>
      </c>
      <c r="I43" s="45"/>
      <c r="J43" s="45"/>
      <c r="K43" s="45"/>
      <c r="L43" s="45"/>
      <c r="M43" s="45"/>
    </row>
    <row r="44" spans="1:24" x14ac:dyDescent="0.3">
      <c r="A44" s="49" t="s">
        <v>6</v>
      </c>
      <c r="B44" s="46">
        <v>0.19</v>
      </c>
      <c r="I44" s="45"/>
      <c r="J44" s="45"/>
      <c r="K44" s="45"/>
      <c r="L44" s="45"/>
      <c r="M44" s="45"/>
      <c r="R44" s="45"/>
    </row>
    <row r="45" spans="1:24" x14ac:dyDescent="0.3">
      <c r="A45" s="49" t="s">
        <v>66</v>
      </c>
      <c r="B45" s="46">
        <v>0.2</v>
      </c>
      <c r="I45" s="45"/>
      <c r="J45" s="45"/>
      <c r="K45" s="45"/>
      <c r="L45" s="45"/>
      <c r="M45" s="45"/>
      <c r="R45" s="45"/>
    </row>
    <row r="46" spans="1:24" x14ac:dyDescent="0.3">
      <c r="A46" s="49" t="s">
        <v>77</v>
      </c>
      <c r="B46" s="46">
        <v>0.2</v>
      </c>
      <c r="I46" s="45"/>
      <c r="J46" s="45"/>
      <c r="K46" s="45"/>
      <c r="L46" s="45"/>
      <c r="M46" s="45"/>
      <c r="R46" s="45"/>
    </row>
    <row r="47" spans="1:24" x14ac:dyDescent="0.3">
      <c r="A47" s="49" t="s">
        <v>69</v>
      </c>
      <c r="B47" s="46">
        <v>0.22</v>
      </c>
      <c r="I47" s="45"/>
      <c r="J47" s="45"/>
      <c r="K47" s="45"/>
      <c r="L47" s="45"/>
      <c r="M47" s="45"/>
      <c r="R47" s="45"/>
    </row>
    <row r="48" spans="1:24" x14ac:dyDescent="0.3">
      <c r="A48" s="49" t="s">
        <v>14</v>
      </c>
      <c r="B48" s="46">
        <v>0.24</v>
      </c>
      <c r="I48" s="45"/>
      <c r="J48" s="45"/>
      <c r="K48" s="45"/>
      <c r="L48" s="45"/>
      <c r="M48" s="45"/>
      <c r="R48" s="45"/>
    </row>
    <row r="49" spans="1:19" x14ac:dyDescent="0.3">
      <c r="A49" s="49" t="s">
        <v>2</v>
      </c>
      <c r="B49" s="46">
        <v>0.24</v>
      </c>
      <c r="I49" s="45"/>
      <c r="J49" s="45"/>
      <c r="K49" s="45"/>
      <c r="L49" s="45"/>
      <c r="M49" s="45"/>
    </row>
    <row r="50" spans="1:19" x14ac:dyDescent="0.3">
      <c r="A50" s="49" t="s">
        <v>74</v>
      </c>
      <c r="B50" s="46">
        <v>0.25</v>
      </c>
      <c r="I50" s="45"/>
      <c r="J50" s="45"/>
      <c r="K50" s="45"/>
      <c r="L50" s="45"/>
      <c r="M50" s="45"/>
    </row>
    <row r="51" spans="1:19" x14ac:dyDescent="0.3">
      <c r="A51" s="49" t="s">
        <v>81</v>
      </c>
      <c r="B51" s="46">
        <v>0.25</v>
      </c>
      <c r="I51" s="45"/>
      <c r="J51" s="45"/>
      <c r="K51" s="45"/>
      <c r="L51" s="45"/>
      <c r="M51" s="45"/>
      <c r="R51" s="45"/>
    </row>
    <row r="52" spans="1:19" x14ac:dyDescent="0.3">
      <c r="A52" s="49" t="s">
        <v>12</v>
      </c>
      <c r="B52" s="46">
        <v>0.27</v>
      </c>
      <c r="I52" s="45"/>
      <c r="J52" s="45"/>
      <c r="K52" s="45"/>
      <c r="L52" s="45"/>
      <c r="M52" s="45"/>
      <c r="R52" s="45"/>
    </row>
    <row r="53" spans="1:19" x14ac:dyDescent="0.3">
      <c r="A53" s="49" t="s">
        <v>71</v>
      </c>
      <c r="B53" s="46">
        <v>0.28000000000000003</v>
      </c>
      <c r="I53" s="45"/>
      <c r="J53" s="45"/>
      <c r="K53" s="45"/>
      <c r="L53" s="45"/>
      <c r="M53" s="45"/>
    </row>
    <row r="54" spans="1:19" x14ac:dyDescent="0.3">
      <c r="A54" s="49" t="s">
        <v>13</v>
      </c>
      <c r="B54" s="46">
        <v>0.28000000000000003</v>
      </c>
      <c r="M54" s="45"/>
    </row>
    <row r="55" spans="1:19" x14ac:dyDescent="0.3">
      <c r="A55" s="49" t="s">
        <v>2</v>
      </c>
      <c r="B55" s="46">
        <v>0.3</v>
      </c>
      <c r="M55" s="45"/>
      <c r="O55" s="2"/>
    </row>
    <row r="56" spans="1:19" x14ac:dyDescent="0.3">
      <c r="A56" s="49" t="s">
        <v>67</v>
      </c>
      <c r="B56" s="46">
        <v>0.32</v>
      </c>
      <c r="M56" s="45"/>
      <c r="S56" s="45"/>
    </row>
    <row r="57" spans="1:19" x14ac:dyDescent="0.3">
      <c r="A57" s="49" t="s">
        <v>76</v>
      </c>
      <c r="B57" s="46">
        <v>0.34</v>
      </c>
      <c r="M57" s="45"/>
      <c r="R57" s="45"/>
      <c r="S57" s="45"/>
    </row>
    <row r="58" spans="1:19" x14ac:dyDescent="0.3">
      <c r="A58" s="49" t="s">
        <v>4</v>
      </c>
      <c r="B58" s="46">
        <v>0.34</v>
      </c>
      <c r="I58" s="45"/>
      <c r="J58" s="45"/>
      <c r="K58" s="45"/>
      <c r="L58" s="45"/>
      <c r="M58" s="45"/>
      <c r="R58" s="45"/>
      <c r="S58" s="45"/>
    </row>
    <row r="59" spans="1:19" x14ac:dyDescent="0.3">
      <c r="A59" s="49" t="s">
        <v>73</v>
      </c>
      <c r="B59" s="46">
        <v>0.38</v>
      </c>
      <c r="I59" s="45"/>
      <c r="J59" s="45"/>
      <c r="K59" s="45"/>
      <c r="L59" s="45"/>
      <c r="M59" s="45"/>
      <c r="R59" s="45"/>
      <c r="S59" s="45"/>
    </row>
    <row r="60" spans="1:19" x14ac:dyDescent="0.3">
      <c r="A60" s="49" t="s">
        <v>79</v>
      </c>
      <c r="B60" s="46">
        <v>0.36</v>
      </c>
      <c r="I60" s="45"/>
      <c r="J60" s="45"/>
      <c r="K60" s="45"/>
      <c r="L60" s="45"/>
      <c r="M60" s="45"/>
      <c r="S60" s="45"/>
    </row>
    <row r="61" spans="1:19" x14ac:dyDescent="0.3">
      <c r="A61" s="49" t="s">
        <v>15</v>
      </c>
      <c r="B61" s="46">
        <v>0.38</v>
      </c>
      <c r="I61" s="3"/>
      <c r="J61" s="3"/>
      <c r="K61" s="3"/>
      <c r="L61" s="3"/>
      <c r="M61" s="3"/>
      <c r="S61" s="45"/>
    </row>
    <row r="62" spans="1:19" x14ac:dyDescent="0.3">
      <c r="A62" s="49" t="s">
        <v>68</v>
      </c>
      <c r="B62" s="46">
        <v>0.4</v>
      </c>
      <c r="I62" s="3"/>
      <c r="J62" s="3"/>
      <c r="K62" s="3"/>
      <c r="L62" s="3"/>
      <c r="M62" s="3"/>
    </row>
    <row r="63" spans="1:19" x14ac:dyDescent="0.3">
      <c r="A63" s="49" t="s">
        <v>18</v>
      </c>
      <c r="B63" s="46">
        <v>0.48</v>
      </c>
      <c r="I63" s="3"/>
      <c r="J63" s="3"/>
      <c r="K63" s="3"/>
      <c r="L63" s="3"/>
      <c r="M63" s="3"/>
    </row>
    <row r="64" spans="1:19" ht="16.05" customHeight="1" x14ac:dyDescent="0.3">
      <c r="A64" s="49" t="s">
        <v>78</v>
      </c>
      <c r="B64" s="46">
        <v>0.36</v>
      </c>
      <c r="I64" s="3"/>
      <c r="J64" s="3"/>
      <c r="K64" s="3"/>
      <c r="L64" s="3"/>
      <c r="M64" s="3"/>
    </row>
    <row r="65" spans="1:13" x14ac:dyDescent="0.3">
      <c r="A65" s="49" t="s">
        <v>5</v>
      </c>
      <c r="B65" s="46">
        <v>0.49</v>
      </c>
      <c r="I65" s="3"/>
      <c r="J65" s="3"/>
      <c r="K65" s="3"/>
      <c r="L65" s="3"/>
      <c r="M65" s="3"/>
    </row>
    <row r="66" spans="1:13" x14ac:dyDescent="0.3">
      <c r="A66" s="49" t="s">
        <v>9</v>
      </c>
      <c r="B66" s="46">
        <v>0.5</v>
      </c>
      <c r="I66" s="3"/>
      <c r="J66" s="3"/>
      <c r="K66" s="3"/>
      <c r="L66" s="3"/>
      <c r="M66" s="3"/>
    </row>
    <row r="67" spans="1:13" x14ac:dyDescent="0.3">
      <c r="A67" s="49" t="s">
        <v>20</v>
      </c>
      <c r="B67" s="46">
        <v>0.56999999999999995</v>
      </c>
      <c r="I67" s="3"/>
      <c r="J67" s="3"/>
      <c r="K67" s="3"/>
      <c r="L67" s="3"/>
      <c r="M67" s="3"/>
    </row>
    <row r="68" spans="1:13" x14ac:dyDescent="0.3">
      <c r="A68" s="49" t="s">
        <v>7</v>
      </c>
      <c r="B68" s="46">
        <v>0.65</v>
      </c>
      <c r="I68" s="3"/>
      <c r="J68" s="3"/>
      <c r="K68" s="3"/>
      <c r="L68" s="3"/>
      <c r="M68" s="3"/>
    </row>
    <row r="69" spans="1:13" x14ac:dyDescent="0.3">
      <c r="A69" s="49" t="s">
        <v>80</v>
      </c>
      <c r="B69" s="46">
        <v>0.7</v>
      </c>
      <c r="I69" s="3"/>
      <c r="J69" s="3"/>
      <c r="K69" s="3"/>
      <c r="L69" s="3"/>
      <c r="M69" s="3"/>
    </row>
    <row r="70" spans="1:13" x14ac:dyDescent="0.3">
      <c r="A70" s="49" t="s">
        <v>8</v>
      </c>
      <c r="B70" s="46">
        <v>0.72</v>
      </c>
      <c r="I70" s="3"/>
      <c r="J70" s="3"/>
      <c r="K70" s="3"/>
      <c r="L70" s="3"/>
      <c r="M70" s="3"/>
    </row>
    <row r="71" spans="1:13" x14ac:dyDescent="0.3">
      <c r="A71" s="49" t="s">
        <v>11</v>
      </c>
      <c r="B71" s="46">
        <v>0.75</v>
      </c>
      <c r="I71" s="3"/>
      <c r="J71" s="3"/>
      <c r="K71" s="3"/>
      <c r="L71" s="3"/>
      <c r="M71" s="3"/>
    </row>
    <row r="72" spans="1:13" x14ac:dyDescent="0.3">
      <c r="A72" s="49" t="s">
        <v>19</v>
      </c>
      <c r="B72" s="46">
        <v>0.8</v>
      </c>
    </row>
    <row r="73" spans="1:13" x14ac:dyDescent="0.3">
      <c r="A73" s="49" t="s">
        <v>75</v>
      </c>
      <c r="B73" s="46">
        <v>0.8</v>
      </c>
    </row>
    <row r="74" spans="1:13" x14ac:dyDescent="0.3">
      <c r="A74" s="53" t="s">
        <v>10</v>
      </c>
      <c r="B74" s="48">
        <v>0.85</v>
      </c>
      <c r="C74" t="s">
        <v>84</v>
      </c>
      <c r="I74" s="3"/>
      <c r="J74" s="3"/>
      <c r="K74" s="3"/>
      <c r="L74" s="3"/>
      <c r="M74" s="3"/>
    </row>
  </sheetData>
  <mergeCells count="15">
    <mergeCell ref="U26:V26"/>
    <mergeCell ref="B22:M22"/>
    <mergeCell ref="N22:S22"/>
    <mergeCell ref="U22:V22"/>
    <mergeCell ref="U23:V23"/>
    <mergeCell ref="A16:X16"/>
    <mergeCell ref="T22:T23"/>
    <mergeCell ref="A17:X17"/>
    <mergeCell ref="A18:X18"/>
    <mergeCell ref="A10:X10"/>
    <mergeCell ref="A11:X11"/>
    <mergeCell ref="A12:X12"/>
    <mergeCell ref="A13:X13"/>
    <mergeCell ref="A14:X14"/>
    <mergeCell ref="A15:X15"/>
  </mergeCells>
  <conditionalFormatting sqref="X24">
    <cfRule type="expression" dxfId="3" priority="7">
      <formula>IF(X24="No",1,0)</formula>
    </cfRule>
    <cfRule type="expression" dxfId="2" priority="8">
      <formula>IF(X24="Yes",1,0)</formula>
    </cfRule>
  </conditionalFormatting>
  <conditionalFormatting sqref="X36">
    <cfRule type="expression" dxfId="1" priority="3">
      <formula>IF(X36="No",1,0)</formula>
    </cfRule>
    <cfRule type="expression" dxfId="0" priority="4">
      <formula>IF(X36="Yes",1,0)</formula>
    </cfRule>
  </conditionalFormatting>
  <dataValidations disablePrompts="1" count="1">
    <dataValidation type="list" allowBlank="1" showInputMessage="1" showErrorMessage="1" sqref="B23:I23" xr:uid="{31ADDB75-BA95-EF4A-9E08-F51BE0D9C563}">
      <formula1>$A$37:$A$74</formula1>
    </dataValidation>
  </dataValidations>
  <pageMargins left="0.7" right="0.7" top="0.75" bottom="0.75" header="0.3" footer="0.3"/>
  <pageSetup scale="61" orientation="landscape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2A8A2-33FB-0E4D-ABBE-B5B82F32F2A7}">
  <dimension ref="A1:S40"/>
  <sheetViews>
    <sheetView tabSelected="1" workbookViewId="0">
      <selection activeCell="Q22" sqref="Q22"/>
    </sheetView>
  </sheetViews>
  <sheetFormatPr defaultColWidth="11.5546875" defaultRowHeight="14.4" x14ac:dyDescent="0.3"/>
  <sheetData>
    <row r="1" spans="1:19" x14ac:dyDescent="0.3">
      <c r="A1" s="2" t="s">
        <v>39</v>
      </c>
    </row>
    <row r="2" spans="1:19" x14ac:dyDescent="0.3">
      <c r="A2" s="88" t="s">
        <v>40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</row>
    <row r="6" spans="1:19" x14ac:dyDescent="0.3">
      <c r="A6" s="2" t="s">
        <v>94</v>
      </c>
      <c r="E6" s="2" t="s">
        <v>95</v>
      </c>
    </row>
    <row r="7" spans="1:19" x14ac:dyDescent="0.3">
      <c r="A7" s="2"/>
      <c r="E7" s="2" t="s">
        <v>96</v>
      </c>
      <c r="K7" s="2" t="s">
        <v>97</v>
      </c>
      <c r="Q7" s="2" t="s">
        <v>98</v>
      </c>
    </row>
    <row r="8" spans="1:19" x14ac:dyDescent="0.3">
      <c r="A8" t="s">
        <v>99</v>
      </c>
      <c r="C8" s="12">
        <v>0.04</v>
      </c>
      <c r="E8" t="s">
        <v>100</v>
      </c>
      <c r="I8" s="12">
        <v>0.36</v>
      </c>
      <c r="K8" t="s">
        <v>101</v>
      </c>
      <c r="O8" s="12">
        <v>0.17</v>
      </c>
      <c r="Q8" t="s">
        <v>6</v>
      </c>
      <c r="S8" s="12">
        <v>0.19</v>
      </c>
    </row>
    <row r="9" spans="1:19" x14ac:dyDescent="0.3">
      <c r="A9" t="s">
        <v>102</v>
      </c>
      <c r="C9" s="12">
        <v>0.11</v>
      </c>
      <c r="E9" t="s">
        <v>4</v>
      </c>
      <c r="I9" s="12">
        <v>0.34</v>
      </c>
      <c r="K9" t="s">
        <v>103</v>
      </c>
      <c r="O9" s="12">
        <v>0.09</v>
      </c>
      <c r="Q9" t="s">
        <v>104</v>
      </c>
      <c r="S9" s="12">
        <v>0.36</v>
      </c>
    </row>
    <row r="10" spans="1:19" x14ac:dyDescent="0.3">
      <c r="A10" t="s">
        <v>115</v>
      </c>
      <c r="C10" s="12">
        <v>0.4</v>
      </c>
      <c r="E10" t="s">
        <v>105</v>
      </c>
      <c r="I10" s="12">
        <v>0.39</v>
      </c>
      <c r="K10" t="s">
        <v>106</v>
      </c>
      <c r="O10" s="12">
        <v>0.2</v>
      </c>
      <c r="Q10" t="s">
        <v>107</v>
      </c>
      <c r="S10" s="12">
        <v>0.3</v>
      </c>
    </row>
    <row r="11" spans="1:19" x14ac:dyDescent="0.3">
      <c r="A11" t="s">
        <v>118</v>
      </c>
      <c r="C11" s="12">
        <v>0.3</v>
      </c>
      <c r="E11" t="s">
        <v>108</v>
      </c>
      <c r="I11" s="12">
        <v>0.33</v>
      </c>
      <c r="K11" t="s">
        <v>109</v>
      </c>
      <c r="O11" s="12">
        <v>0.13</v>
      </c>
      <c r="Q11" t="s">
        <v>110</v>
      </c>
      <c r="S11" s="12">
        <v>0.28999999999999998</v>
      </c>
    </row>
    <row r="12" spans="1:19" x14ac:dyDescent="0.3">
      <c r="A12" t="s">
        <v>2</v>
      </c>
      <c r="C12" s="12">
        <v>0.3</v>
      </c>
      <c r="E12" t="s">
        <v>111</v>
      </c>
      <c r="I12" s="12">
        <v>0.21</v>
      </c>
      <c r="K12" t="s">
        <v>112</v>
      </c>
      <c r="O12" s="12">
        <v>0.24</v>
      </c>
      <c r="Q12" t="s">
        <v>12</v>
      </c>
      <c r="S12" s="12">
        <v>0.25</v>
      </c>
    </row>
    <row r="13" spans="1:19" x14ac:dyDescent="0.3">
      <c r="A13" t="s">
        <v>127</v>
      </c>
      <c r="C13" s="12">
        <v>0.05</v>
      </c>
      <c r="E13" t="s">
        <v>113</v>
      </c>
      <c r="I13" s="12">
        <v>0.34</v>
      </c>
      <c r="K13" t="s">
        <v>114</v>
      </c>
      <c r="O13" s="12">
        <v>0.33</v>
      </c>
      <c r="Q13" t="s">
        <v>18</v>
      </c>
      <c r="S13" s="12">
        <v>0.48</v>
      </c>
    </row>
    <row r="14" spans="1:19" x14ac:dyDescent="0.3">
      <c r="A14" t="s">
        <v>130</v>
      </c>
      <c r="C14" s="12">
        <v>0.3</v>
      </c>
      <c r="E14" t="s">
        <v>116</v>
      </c>
      <c r="I14" s="12">
        <v>0.32</v>
      </c>
      <c r="K14" t="s">
        <v>117</v>
      </c>
      <c r="O14" s="12">
        <v>0.08</v>
      </c>
    </row>
    <row r="15" spans="1:19" x14ac:dyDescent="0.3">
      <c r="A15" t="s">
        <v>3</v>
      </c>
      <c r="C15" s="12">
        <v>0.05</v>
      </c>
      <c r="E15" t="s">
        <v>119</v>
      </c>
      <c r="I15" s="12">
        <v>0.31</v>
      </c>
      <c r="K15" t="s">
        <v>120</v>
      </c>
      <c r="O15" s="12">
        <v>0.11</v>
      </c>
    </row>
    <row r="16" spans="1:19" x14ac:dyDescent="0.3">
      <c r="A16" t="s">
        <v>8</v>
      </c>
      <c r="C16" s="12">
        <v>0.72</v>
      </c>
      <c r="E16" t="s">
        <v>121</v>
      </c>
      <c r="I16" s="12">
        <v>0.39</v>
      </c>
      <c r="K16" t="s">
        <v>122</v>
      </c>
      <c r="O16" s="12">
        <v>0.26</v>
      </c>
    </row>
    <row r="17" spans="1:15" x14ac:dyDescent="0.3">
      <c r="A17" t="s">
        <v>2</v>
      </c>
      <c r="C17" s="12">
        <v>0.24</v>
      </c>
      <c r="E17" t="s">
        <v>123</v>
      </c>
      <c r="I17" s="12">
        <v>0.28000000000000003</v>
      </c>
      <c r="K17" t="s">
        <v>124</v>
      </c>
      <c r="O17" s="12">
        <v>0.32</v>
      </c>
    </row>
    <row r="18" spans="1:15" x14ac:dyDescent="0.3">
      <c r="A18" t="s">
        <v>9</v>
      </c>
      <c r="C18" s="12">
        <v>0.93</v>
      </c>
      <c r="E18" t="s">
        <v>125</v>
      </c>
      <c r="I18" s="12">
        <v>0.36</v>
      </c>
      <c r="K18" t="s">
        <v>126</v>
      </c>
      <c r="O18" s="12">
        <v>0.28000000000000003</v>
      </c>
    </row>
    <row r="19" spans="1:15" x14ac:dyDescent="0.3">
      <c r="A19" t="s">
        <v>10</v>
      </c>
      <c r="C19" s="12">
        <v>0.85</v>
      </c>
      <c r="E19" t="s">
        <v>128</v>
      </c>
      <c r="I19" s="12">
        <v>0.39</v>
      </c>
      <c r="K19" t="s">
        <v>129</v>
      </c>
      <c r="O19" s="12">
        <v>0.12</v>
      </c>
    </row>
    <row r="20" spans="1:15" x14ac:dyDescent="0.3">
      <c r="A20" t="s">
        <v>141</v>
      </c>
      <c r="C20" s="12">
        <v>0.35</v>
      </c>
      <c r="E20" t="s">
        <v>131</v>
      </c>
      <c r="I20" s="12">
        <v>0.41</v>
      </c>
      <c r="K20" t="s">
        <v>132</v>
      </c>
      <c r="O20" s="12">
        <v>0.24</v>
      </c>
    </row>
    <row r="21" spans="1:15" x14ac:dyDescent="0.3">
      <c r="A21" t="s">
        <v>6</v>
      </c>
      <c r="C21" s="12">
        <v>0.19</v>
      </c>
      <c r="E21" t="s">
        <v>133</v>
      </c>
      <c r="I21" s="12">
        <v>0.51</v>
      </c>
      <c r="K21" t="s">
        <v>134</v>
      </c>
      <c r="O21" s="12">
        <v>0.34</v>
      </c>
    </row>
    <row r="22" spans="1:15" x14ac:dyDescent="0.3">
      <c r="A22" t="s">
        <v>104</v>
      </c>
      <c r="C22" s="12">
        <v>0.36</v>
      </c>
      <c r="E22" t="s">
        <v>135</v>
      </c>
      <c r="I22" s="12">
        <v>0.74</v>
      </c>
      <c r="K22" t="s">
        <v>7</v>
      </c>
      <c r="O22" s="12">
        <v>0.65</v>
      </c>
    </row>
    <row r="23" spans="1:15" x14ac:dyDescent="0.3">
      <c r="A23" t="s">
        <v>107</v>
      </c>
      <c r="C23" s="12">
        <v>0.3</v>
      </c>
      <c r="E23" t="s">
        <v>136</v>
      </c>
      <c r="I23" s="12">
        <v>7.0000000000000007E-2</v>
      </c>
      <c r="K23" t="s">
        <v>5</v>
      </c>
      <c r="O23" s="12">
        <v>0.49</v>
      </c>
    </row>
    <row r="24" spans="1:15" x14ac:dyDescent="0.3">
      <c r="A24" t="s">
        <v>110</v>
      </c>
      <c r="C24" s="12">
        <v>0.28999999999999998</v>
      </c>
      <c r="E24" t="s">
        <v>137</v>
      </c>
      <c r="I24" s="12">
        <v>0.68</v>
      </c>
      <c r="K24" t="s">
        <v>138</v>
      </c>
      <c r="O24" s="12">
        <v>0.26</v>
      </c>
    </row>
    <row r="25" spans="1:15" x14ac:dyDescent="0.3">
      <c r="A25" t="s">
        <v>11</v>
      </c>
      <c r="C25" s="12">
        <v>0.75</v>
      </c>
      <c r="E25" t="s">
        <v>139</v>
      </c>
      <c r="I25" s="12">
        <v>0.65</v>
      </c>
      <c r="K25" t="s">
        <v>140</v>
      </c>
      <c r="O25" s="12">
        <v>0.7</v>
      </c>
    </row>
    <row r="26" spans="1:15" x14ac:dyDescent="0.3">
      <c r="A26" t="s">
        <v>153</v>
      </c>
      <c r="C26" s="12">
        <v>0.5</v>
      </c>
      <c r="E26" t="s">
        <v>142</v>
      </c>
      <c r="I26" s="12">
        <v>0.72</v>
      </c>
      <c r="K26" t="s">
        <v>143</v>
      </c>
      <c r="O26" s="12">
        <v>0.41</v>
      </c>
    </row>
    <row r="27" spans="1:15" x14ac:dyDescent="0.3">
      <c r="A27" t="s">
        <v>156</v>
      </c>
      <c r="B27" t="s">
        <v>157</v>
      </c>
      <c r="C27" s="12">
        <v>0.38</v>
      </c>
      <c r="E27" t="s">
        <v>144</v>
      </c>
      <c r="I27" s="12">
        <v>0.55000000000000004</v>
      </c>
      <c r="K27" t="s">
        <v>145</v>
      </c>
      <c r="O27" s="12">
        <v>0.75</v>
      </c>
    </row>
    <row r="28" spans="1:15" x14ac:dyDescent="0.3">
      <c r="A28" t="s">
        <v>14</v>
      </c>
      <c r="C28" s="12">
        <v>0.24</v>
      </c>
      <c r="E28" t="s">
        <v>146</v>
      </c>
      <c r="I28" s="12">
        <v>0.69</v>
      </c>
      <c r="K28" t="s">
        <v>147</v>
      </c>
      <c r="O28" s="12">
        <v>0.05</v>
      </c>
    </row>
    <row r="29" spans="1:15" x14ac:dyDescent="0.3">
      <c r="A29" t="s">
        <v>159</v>
      </c>
      <c r="C29" s="12">
        <v>0.09</v>
      </c>
      <c r="E29" t="s">
        <v>148</v>
      </c>
      <c r="I29" s="12">
        <v>0.42</v>
      </c>
      <c r="K29" t="s">
        <v>13</v>
      </c>
      <c r="O29" s="12">
        <v>0.28000000000000003</v>
      </c>
    </row>
    <row r="30" spans="1:15" x14ac:dyDescent="0.3">
      <c r="A30" t="s">
        <v>160</v>
      </c>
      <c r="C30" s="12">
        <v>0.9</v>
      </c>
      <c r="E30" t="s">
        <v>149</v>
      </c>
      <c r="I30" s="12">
        <v>0.65</v>
      </c>
      <c r="K30" t="s">
        <v>150</v>
      </c>
      <c r="O30" s="12">
        <v>0.12</v>
      </c>
    </row>
    <row r="31" spans="1:15" x14ac:dyDescent="0.3">
      <c r="A31" t="s">
        <v>161</v>
      </c>
      <c r="C31" s="12">
        <v>0.7</v>
      </c>
      <c r="E31" t="s">
        <v>151</v>
      </c>
      <c r="I31" s="12">
        <v>0.15</v>
      </c>
      <c r="K31" t="s">
        <v>152</v>
      </c>
      <c r="O31" s="12">
        <v>0.2</v>
      </c>
    </row>
    <row r="32" spans="1:15" x14ac:dyDescent="0.3">
      <c r="A32" t="s">
        <v>20</v>
      </c>
      <c r="C32" s="12">
        <v>0.56999999999999995</v>
      </c>
      <c r="E32" t="s">
        <v>154</v>
      </c>
      <c r="I32" s="12">
        <v>0.26</v>
      </c>
      <c r="K32" t="s">
        <v>155</v>
      </c>
      <c r="O32" s="12">
        <v>0.33</v>
      </c>
    </row>
    <row r="33" spans="1:15" x14ac:dyDescent="0.3">
      <c r="A33" t="s">
        <v>163</v>
      </c>
      <c r="C33" s="12">
        <v>0.68</v>
      </c>
      <c r="E33" t="s">
        <v>158</v>
      </c>
      <c r="I33" s="12">
        <v>0.4</v>
      </c>
      <c r="O33" s="3"/>
    </row>
    <row r="34" spans="1:15" x14ac:dyDescent="0.3">
      <c r="A34" t="s">
        <v>165</v>
      </c>
      <c r="C34" s="12">
        <v>0.5</v>
      </c>
      <c r="E34" t="s">
        <v>15</v>
      </c>
      <c r="I34" s="12">
        <v>0.38</v>
      </c>
    </row>
    <row r="35" spans="1:15" x14ac:dyDescent="0.3">
      <c r="E35" t="s">
        <v>16</v>
      </c>
      <c r="I35" s="12">
        <v>0.13</v>
      </c>
    </row>
    <row r="36" spans="1:15" x14ac:dyDescent="0.3">
      <c r="E36" t="s">
        <v>17</v>
      </c>
      <c r="I36" s="12">
        <v>0.05</v>
      </c>
    </row>
    <row r="37" spans="1:15" x14ac:dyDescent="0.3">
      <c r="E37" t="s">
        <v>19</v>
      </c>
      <c r="I37" s="12">
        <v>0.8</v>
      </c>
    </row>
    <row r="38" spans="1:15" x14ac:dyDescent="0.3">
      <c r="E38" t="s">
        <v>162</v>
      </c>
      <c r="I38" s="12">
        <v>0.43</v>
      </c>
    </row>
    <row r="39" spans="1:15" x14ac:dyDescent="0.3">
      <c r="E39" t="s">
        <v>164</v>
      </c>
      <c r="I39" s="12">
        <v>0.85</v>
      </c>
    </row>
    <row r="40" spans="1:15" x14ac:dyDescent="0.3">
      <c r="E40" t="s">
        <v>166</v>
      </c>
      <c r="I40" s="12">
        <v>0.92</v>
      </c>
    </row>
  </sheetData>
  <mergeCells count="1">
    <mergeCell ref="A2:R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Albedo + ET Calculator</vt:lpstr>
      <vt:lpstr>Reference and other Albedos</vt:lpstr>
      <vt:lpstr>Albedo</vt:lpstr>
      <vt:lpstr>'Albedo + ET Calculator'!Print_Area</vt:lpstr>
    </vt:vector>
  </TitlesOfParts>
  <Company>University of Minnesota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B Strong</dc:creator>
  <cp:lastModifiedBy>Patrick A Smith</cp:lastModifiedBy>
  <cp:lastPrinted>2020-02-14T17:38:46Z</cp:lastPrinted>
  <dcterms:created xsi:type="dcterms:W3CDTF">2016-09-29T19:29:25Z</dcterms:created>
  <dcterms:modified xsi:type="dcterms:W3CDTF">2026-06-03T16:34:40Z</dcterms:modified>
</cp:coreProperties>
</file>